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58" i="2" l="1"/>
  <c r="H50" i="2"/>
  <c r="H49" i="2"/>
  <c r="H48" i="2"/>
  <c r="H47" i="2"/>
  <c r="H46" i="2"/>
  <c r="H45" i="2"/>
  <c r="H44" i="2"/>
  <c r="H43" i="2"/>
  <c r="H41" i="2"/>
  <c r="H5" i="2"/>
  <c r="H37" i="2" l="1"/>
  <c r="H71" i="2" l="1"/>
  <c r="F64" i="2" l="1"/>
  <c r="F63" i="2"/>
  <c r="E64" i="2"/>
  <c r="E63" i="2"/>
  <c r="L58" i="2"/>
  <c r="F58" i="2" s="1"/>
  <c r="E58" i="2" l="1"/>
  <c r="G64" i="2" l="1"/>
  <c r="H64" i="2" s="1"/>
  <c r="G63" i="2"/>
  <c r="H63" i="2" s="1"/>
  <c r="J65" i="2"/>
  <c r="I65" i="2"/>
  <c r="K62" i="2" l="1"/>
  <c r="K61" i="2"/>
  <c r="K60" i="2"/>
  <c r="E60" i="2" l="1"/>
  <c r="L60" i="2"/>
  <c r="F60" i="2" s="1"/>
  <c r="E59" i="2"/>
  <c r="E61" i="2"/>
  <c r="L61" i="2"/>
  <c r="F61" i="2" s="1"/>
  <c r="E62" i="2"/>
  <c r="L62" i="2"/>
  <c r="F62" i="2" s="1"/>
  <c r="K65" i="2"/>
  <c r="H33" i="2"/>
  <c r="H34" i="2" l="1"/>
  <c r="G62" i="2" s="1"/>
  <c r="F59" i="2"/>
  <c r="F65" i="2" s="1"/>
  <c r="F67" i="2" s="1"/>
  <c r="L65" i="2"/>
  <c r="E65" i="2"/>
  <c r="G66" i="2" s="1"/>
  <c r="H66" i="2" s="1"/>
  <c r="H29" i="2"/>
  <c r="H30" i="2" s="1"/>
  <c r="H22" i="2"/>
  <c r="H23" i="2" s="1"/>
  <c r="H38" i="2"/>
  <c r="H12" i="2"/>
  <c r="H42" i="2"/>
  <c r="H40" i="2"/>
  <c r="H39" i="2"/>
  <c r="H51" i="2" l="1"/>
  <c r="G58" i="2" s="1"/>
  <c r="G61" i="2"/>
  <c r="G59" i="2" l="1"/>
  <c r="H59" i="2" s="1"/>
  <c r="H62" i="2"/>
  <c r="H61" i="2"/>
  <c r="G60" i="2" l="1"/>
  <c r="G65" i="2" s="1"/>
  <c r="D29" i="1"/>
  <c r="G8" i="1"/>
  <c r="F8" i="1" s="1"/>
  <c r="G9" i="1"/>
  <c r="F9" i="1" s="1"/>
  <c r="F11" i="1"/>
  <c r="F12" i="1" s="1"/>
  <c r="G14" i="1"/>
  <c r="F14" i="1" s="1"/>
  <c r="G15" i="1"/>
  <c r="F15" i="1" s="1"/>
  <c r="G16" i="1"/>
  <c r="F16" i="1" s="1"/>
  <c r="G19" i="1"/>
  <c r="F19" i="1" s="1"/>
  <c r="G20" i="1"/>
  <c r="F20" i="1" s="1"/>
  <c r="F21" i="1"/>
  <c r="F22" i="1"/>
  <c r="G23" i="1"/>
  <c r="F23" i="1" s="1"/>
  <c r="F24" i="1"/>
  <c r="F25" i="1"/>
  <c r="G25" i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G67" i="2" l="1"/>
  <c r="F17" i="1"/>
  <c r="G17" i="1"/>
  <c r="G34" i="1" s="1"/>
  <c r="G12" i="1"/>
  <c r="H60" i="2"/>
  <c r="H58" i="2"/>
  <c r="F32" i="1"/>
  <c r="F34" i="1" s="1"/>
  <c r="D32" i="1"/>
  <c r="E34" i="1"/>
  <c r="D17" i="1"/>
  <c r="D12" i="1"/>
  <c r="H65" i="2" l="1"/>
  <c r="H67" i="2" s="1"/>
  <c r="H70" i="2" s="1"/>
  <c r="E67" i="2"/>
  <c r="D34" i="1"/>
</calcChain>
</file>

<file path=xl/sharedStrings.xml><?xml version="1.0" encoding="utf-8"?>
<sst xmlns="http://schemas.openxmlformats.org/spreadsheetml/2006/main" count="244" uniqueCount="148">
  <si>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</si>
  <si>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</si>
  <si>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</si>
  <si>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</si>
  <si>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</si>
  <si>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</si>
  <si>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</si>
  <si>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</si>
  <si>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</si>
  <si>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</si>
  <si>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</si>
  <si>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</si>
  <si>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</si>
  <si>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</si>
  <si>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</si>
  <si>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</si>
  <si>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</si>
  <si>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</si>
  <si>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</si>
  <si>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</si>
  <si>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</si>
  <si>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</si>
  <si>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</si>
  <si>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</si>
  <si>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</si>
  <si>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</si>
  <si>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</si>
  <si>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</si>
  <si>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</si>
  <si>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</si>
  <si>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</si>
  <si>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</si>
  <si>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</si>
  <si>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</si>
  <si>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</si>
  <si>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</si>
  <si>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</si>
  <si>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</si>
  <si>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</si>
  <si>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</si>
  <si>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</si>
  <si>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</si>
  <si>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</si>
  <si>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</si>
  <si>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</si>
  <si>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</si>
  <si>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</si>
  <si>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</si>
  <si>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</si>
  <si>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</si>
  <si>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</si>
  <si>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</si>
  <si>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</si>
  <si>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</si>
  <si>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</si>
  <si>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</si>
  <si>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</si>
  <si>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</si>
  <si>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</si>
  <si>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</si>
  <si>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</si>
  <si>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</si>
  <si>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</si>
  <si>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</si>
  <si>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</si>
  <si>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</si>
  <si>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</si>
  <si>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</si>
  <si>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</si>
  <si>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</si>
  <si>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</si>
  <si>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</si>
  <si>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</si>
  <si>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</si>
  <si>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</si>
  <si>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</si>
  <si>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</si>
  <si>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</si>
  <si>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</si>
  <si>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</si>
  <si>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</si>
  <si>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</si>
  <si>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</si>
  <si>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</si>
  <si>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</si>
  <si>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</si>
  <si>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</si>
  <si>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</si>
  <si>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</si>
  <si>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</si>
  <si>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</si>
  <si>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</si>
  <si>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</si>
  <si>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</si>
  <si>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</si>
  <si>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</si>
  <si>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</si>
  <si>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</si>
  <si>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</si>
  <si>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</si>
  <si>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</si>
  <si>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</si>
  <si>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</si>
  <si>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</si>
  <si>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</si>
  <si>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</si>
  <si>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</si>
  <si>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</si>
  <si>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</si>
  <si>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</si>
  <si>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</si>
  <si>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</si>
  <si>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</si>
  <si>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</si>
  <si>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</si>
  <si>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</si>
  <si>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</si>
  <si>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</si>
  <si>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дополнительные работы: завоз земли,  цветов, деревьев</t>
  </si>
  <si>
    <t>аварийное обслуживание</t>
  </si>
  <si>
    <t>остаток денежных средств на 01.01.17 г</t>
  </si>
  <si>
    <t>общая задолженность потребителей сначала обслуживания на 01.01.17</t>
  </si>
  <si>
    <t>потребители  неж пом</t>
  </si>
  <si>
    <t>потребители   жил  пом</t>
  </si>
  <si>
    <t xml:space="preserve">сбор (%)          </t>
  </si>
  <si>
    <t>Стоимост,руб</t>
  </si>
  <si>
    <t xml:space="preserve">пользователи жилых  и нежилых помещений </t>
  </si>
  <si>
    <t>ВДО водоснабжен и водоотведен.</t>
  </si>
  <si>
    <t>ои мкд ( вода)</t>
  </si>
  <si>
    <t>ои мкд (эл.эн)</t>
  </si>
  <si>
    <t>очистка крыши от снега и наледи</t>
  </si>
  <si>
    <t>остаток денежных средств на 01.01.18 г</t>
  </si>
  <si>
    <t>ремонт вдо электроснабжения</t>
  </si>
  <si>
    <t>ремонт кровли</t>
  </si>
  <si>
    <t>герметизация швов</t>
  </si>
  <si>
    <t>пробивка труб канализации</t>
  </si>
  <si>
    <t>Отчет управляющей организации ООО "ЖЭУ" о выполненных работах по договору  оказания  работ и услуг по управлению,  содержанию и ремонту общего имущества собственников помещений в многоквартирном доме №6 по ул. Крсанофлотской  г. Корсакова   С 01.01.2017г по 31.12.2017г                                                                                                                                          Обслуживание с 01 марта   2017г (Собрание) ;  размер платы -23,83 руб. на 1 м2;                                       площадь помещения: 3275,5 м2</t>
  </si>
  <si>
    <t>пробивка шахты</t>
  </si>
  <si>
    <t>замена стояка кв. 35,31</t>
  </si>
  <si>
    <t xml:space="preserve">ремонт вдо водоснабжения </t>
  </si>
  <si>
    <t>замена стояка в подвальном помещении</t>
  </si>
  <si>
    <t>замена стояка кв. 7,11,15</t>
  </si>
  <si>
    <t>замена стояка кв.62,66</t>
  </si>
  <si>
    <t>замена стояка кв.59,63,67</t>
  </si>
  <si>
    <t>установка стояка кв. 19</t>
  </si>
  <si>
    <t>ремонт печной разделки</t>
  </si>
  <si>
    <t>ремонт вдо теплоснабжение в кв.61</t>
  </si>
  <si>
    <t>ремонт вдо теплоснабжение (устранение утечки, ремонт задвижки, установка кранов в подвальном помещении)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</si>
</sst>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78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horizontal="left" vertical="top" wrapText="1"/>
    </xf>
    <xf numFmtId="2" fontId="10" fillId="0" borderId="4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1" fontId="10" fillId="0" borderId="4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0" fillId="0" borderId="0" xfId="0" applyNumberFormat="1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164" fontId="12" fillId="0" borderId="0" xfId="0" applyNumberFormat="1" applyFont="1" applyBorder="1" applyAlignment="1">
      <alignment horizontal="left" vertical="top" wrapText="1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horizontal="left" vertical="top"/>
    </xf>
    <xf numFmtId="164" fontId="10" fillId="0" borderId="0" xfId="0" applyNumberFormat="1" applyFont="1" applyBorder="1" applyAlignment="1">
      <alignment horizontal="left" vertical="top"/>
    </xf>
    <xf numFmtId="164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vertical="top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0" fontId="10" fillId="0" borderId="4" xfId="0" applyNumberFormat="1" applyFont="1" applyBorder="1" applyAlignment="1">
      <alignment horizontal="center" vertical="top" wrapText="1"/>
    </xf>
    <xf numFmtId="10" fontId="10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2" fontId="11" fillId="0" borderId="4" xfId="1" applyNumberFormat="1" applyFont="1" applyBorder="1" applyAlignment="1">
      <alignment horizontal="left" vertical="top" wrapText="1"/>
    </xf>
    <xf numFmtId="2" fontId="11" fillId="0" borderId="5" xfId="1" applyNumberFormat="1" applyFont="1" applyBorder="1" applyAlignment="1">
      <alignment horizontal="left" vertical="top" wrapText="1"/>
    </xf>
    <xf numFmtId="2" fontId="11" fillId="0" borderId="6" xfId="1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/>
    </xf>
    <xf numFmtId="0" fontId="10" fillId="0" borderId="5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1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right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164" fontId="11" fillId="0" borderId="4" xfId="1" applyNumberFormat="1" applyFont="1" applyBorder="1" applyAlignment="1">
      <alignment horizontal="left" vertical="top" wrapText="1"/>
    </xf>
    <xf numFmtId="164" fontId="11" fillId="0" borderId="5" xfId="1" applyNumberFormat="1" applyFont="1" applyBorder="1" applyAlignment="1">
      <alignment horizontal="left" vertical="top" wrapText="1"/>
    </xf>
    <xf numFmtId="164" fontId="11" fillId="0" borderId="6" xfId="1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right" vertical="top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97" t="s">
        <v>61</v>
      </c>
      <c r="B1" s="97"/>
      <c r="C1" s="97"/>
      <c r="D1" s="97"/>
      <c r="E1" s="97"/>
      <c r="F1" s="97"/>
      <c r="G1" s="97"/>
    </row>
    <row r="2" spans="1:8" ht="29.25" customHeight="1" x14ac:dyDescent="0.25">
      <c r="A2" s="98" t="s">
        <v>60</v>
      </c>
      <c r="B2" s="98"/>
      <c r="C2" s="98"/>
      <c r="D2" s="98"/>
      <c r="E2" s="98"/>
      <c r="F2" s="98"/>
      <c r="G2" s="98"/>
    </row>
    <row r="3" spans="1:8" ht="15" customHeight="1" x14ac:dyDescent="0.25">
      <c r="A3" s="104" t="s">
        <v>62</v>
      </c>
      <c r="B3" s="104"/>
      <c r="C3" s="104"/>
      <c r="D3" s="104"/>
      <c r="E3" s="104"/>
      <c r="F3" s="104"/>
      <c r="G3" s="104"/>
    </row>
    <row r="4" spans="1:8" ht="27.75" customHeight="1" x14ac:dyDescent="0.25">
      <c r="A4" s="98" t="s">
        <v>63</v>
      </c>
      <c r="B4" s="98"/>
      <c r="C4" s="98"/>
      <c r="D4" s="98"/>
      <c r="E4" s="98"/>
      <c r="F4" s="98"/>
      <c r="G4" s="98"/>
    </row>
    <row r="5" spans="1:8" hidden="1" x14ac:dyDescent="0.25">
      <c r="A5" s="112"/>
      <c r="B5" s="113"/>
      <c r="C5" s="113"/>
      <c r="D5" s="113"/>
      <c r="E5" s="113"/>
      <c r="F5" s="113"/>
      <c r="G5" s="113"/>
    </row>
    <row r="6" spans="1:8" ht="106.5" customHeight="1" x14ac:dyDescent="0.25">
      <c r="A6" s="9" t="s">
        <v>0</v>
      </c>
      <c r="B6" s="105" t="s">
        <v>1</v>
      </c>
      <c r="C6" s="106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105" t="s">
        <v>9</v>
      </c>
      <c r="C7" s="111"/>
      <c r="D7" s="111"/>
      <c r="E7" s="111"/>
      <c r="F7" s="111"/>
      <c r="G7" s="106"/>
    </row>
    <row r="8" spans="1:8" ht="57.75" customHeight="1" x14ac:dyDescent="0.25">
      <c r="A8" s="13" t="s">
        <v>33</v>
      </c>
      <c r="B8" s="105" t="s">
        <v>8</v>
      </c>
      <c r="C8" s="106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105" t="s">
        <v>64</v>
      </c>
      <c r="C9" s="107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105" t="s">
        <v>59</v>
      </c>
      <c r="C11" s="106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105" t="s">
        <v>13</v>
      </c>
      <c r="C12" s="106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100" t="s">
        <v>15</v>
      </c>
      <c r="C13" s="101"/>
      <c r="D13" s="101"/>
      <c r="E13" s="101"/>
      <c r="F13" s="101"/>
      <c r="G13" s="102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105" t="s">
        <v>17</v>
      </c>
      <c r="C15" s="106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114" t="s">
        <v>27</v>
      </c>
      <c r="C16" s="115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116" t="s">
        <v>18</v>
      </c>
      <c r="C17" s="117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105" t="s">
        <v>19</v>
      </c>
      <c r="C18" s="111"/>
      <c r="D18" s="111"/>
      <c r="E18" s="111"/>
      <c r="F18" s="111"/>
      <c r="G18" s="106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103" t="s">
        <v>32</v>
      </c>
      <c r="C32" s="103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99" t="s">
        <v>58</v>
      </c>
      <c r="C34" s="99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108" t="s">
        <v>53</v>
      </c>
      <c r="B35" s="108"/>
      <c r="C35" s="108"/>
      <c r="D35" s="108"/>
      <c r="E35" s="108"/>
      <c r="F35" s="108"/>
      <c r="G35" s="108"/>
    </row>
    <row r="36" spans="1:13" x14ac:dyDescent="0.25">
      <c r="A36" s="109"/>
      <c r="B36" s="109"/>
      <c r="C36" s="109"/>
      <c r="D36" s="109"/>
      <c r="E36" s="109"/>
      <c r="F36" s="109"/>
      <c r="G36" s="109"/>
      <c r="M36" s="19"/>
    </row>
    <row r="37" spans="1:13" x14ac:dyDescent="0.25">
      <c r="A37" s="109"/>
      <c r="B37" s="109"/>
      <c r="C37" s="109"/>
      <c r="D37" s="109"/>
      <c r="E37" s="109"/>
      <c r="F37" s="109"/>
      <c r="G37" s="109"/>
    </row>
    <row r="38" spans="1:13" x14ac:dyDescent="0.25">
      <c r="A38" s="109"/>
      <c r="B38" s="109"/>
      <c r="C38" s="109"/>
      <c r="D38" s="109"/>
      <c r="E38" s="109"/>
      <c r="F38" s="109"/>
      <c r="G38" s="109"/>
    </row>
    <row r="39" spans="1:13" x14ac:dyDescent="0.25">
      <c r="A39" s="110" t="s">
        <v>54</v>
      </c>
      <c r="B39" s="110"/>
      <c r="C39" s="110"/>
      <c r="D39" s="110"/>
      <c r="E39" s="110"/>
      <c r="F39" s="110"/>
      <c r="G39" s="110"/>
    </row>
    <row r="40" spans="1:13" x14ac:dyDescent="0.25">
      <c r="A40" s="110"/>
      <c r="B40" s="110"/>
      <c r="C40" s="110"/>
      <c r="D40" s="110"/>
      <c r="E40" s="110"/>
      <c r="F40" s="110"/>
      <c r="G40" s="110"/>
    </row>
    <row r="56" spans="4:4" x14ac:dyDescent="0.25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A31" zoomScale="85" zoomScaleNormal="85" workbookViewId="0">
      <selection activeCell="H61" sqref="H61"/>
    </sheetView>
  </sheetViews>
  <sheetFormatPr defaultColWidth="9.140625" defaultRowHeight="12" x14ac:dyDescent="0.25"/>
  <cols>
    <col min="1" max="1" width="5.5703125" style="32" customWidth="1"/>
    <col min="2" max="2" width="1.42578125" style="32" hidden="1" customWidth="1"/>
    <col min="3" max="3" width="10.85546875" style="32" customWidth="1"/>
    <col min="4" max="4" width="5.140625" style="32" customWidth="1"/>
    <col min="5" max="5" width="10.7109375" style="32" customWidth="1"/>
    <col min="6" max="6" width="9.28515625" style="32" customWidth="1"/>
    <col min="7" max="7" width="8.42578125" style="82" customWidth="1"/>
    <col min="8" max="8" width="12" style="32" customWidth="1"/>
    <col min="9" max="9" width="9.42578125" style="32" customWidth="1"/>
    <col min="10" max="10" width="9.42578125" style="87" customWidth="1"/>
    <col min="11" max="11" width="8.28515625" style="32" customWidth="1"/>
    <col min="12" max="12" width="9.42578125" style="32" customWidth="1"/>
    <col min="13" max="16384" width="9.140625" style="32"/>
  </cols>
  <sheetData>
    <row r="1" spans="1:11" ht="78.75" customHeight="1" x14ac:dyDescent="0.25">
      <c r="A1" s="140" t="s">
        <v>136</v>
      </c>
      <c r="B1" s="140"/>
      <c r="C1" s="140"/>
      <c r="D1" s="140"/>
      <c r="E1" s="140"/>
      <c r="F1" s="140"/>
      <c r="G1" s="140"/>
      <c r="H1" s="140"/>
      <c r="I1" s="31"/>
      <c r="J1" s="85"/>
      <c r="K1" s="31"/>
    </row>
    <row r="2" spans="1:11" ht="36" customHeight="1" x14ac:dyDescent="0.25">
      <c r="A2" s="142" t="s">
        <v>66</v>
      </c>
      <c r="B2" s="142"/>
      <c r="C2" s="142"/>
      <c r="D2" s="142"/>
      <c r="E2" s="142"/>
      <c r="F2" s="142"/>
      <c r="G2" s="142"/>
      <c r="H2" s="142"/>
      <c r="J2" s="86"/>
    </row>
    <row r="3" spans="1:11" ht="27" customHeight="1" x14ac:dyDescent="0.25">
      <c r="A3" s="143" t="s">
        <v>111</v>
      </c>
      <c r="B3" s="143"/>
      <c r="C3" s="120" t="s">
        <v>92</v>
      </c>
      <c r="D3" s="120"/>
      <c r="E3" s="120"/>
      <c r="F3" s="120"/>
      <c r="G3" s="120"/>
      <c r="H3" s="67" t="s">
        <v>125</v>
      </c>
    </row>
    <row r="4" spans="1:11" ht="27" customHeight="1" x14ac:dyDescent="0.25">
      <c r="A4" s="120" t="s">
        <v>115</v>
      </c>
      <c r="B4" s="120"/>
      <c r="C4" s="120"/>
      <c r="D4" s="120"/>
      <c r="E4" s="120"/>
      <c r="F4" s="120"/>
      <c r="G4" s="120"/>
      <c r="H4" s="120"/>
    </row>
    <row r="5" spans="1:11" ht="36.75" customHeight="1" x14ac:dyDescent="0.25">
      <c r="A5" s="72" t="s">
        <v>68</v>
      </c>
      <c r="B5" s="72"/>
      <c r="C5" s="141" t="s">
        <v>8</v>
      </c>
      <c r="D5" s="141"/>
      <c r="E5" s="141"/>
      <c r="F5" s="141"/>
      <c r="G5" s="141"/>
      <c r="H5" s="73">
        <f>0.18*N37*N38</f>
        <v>5895.9000000000005</v>
      </c>
    </row>
    <row r="6" spans="1:11" ht="15" customHeight="1" x14ac:dyDescent="0.25">
      <c r="A6" s="34" t="s">
        <v>69</v>
      </c>
      <c r="B6" s="41"/>
      <c r="C6" s="118" t="s">
        <v>64</v>
      </c>
      <c r="D6" s="134"/>
      <c r="E6" s="134"/>
      <c r="F6" s="134"/>
      <c r="G6" s="119"/>
      <c r="H6" s="28"/>
    </row>
    <row r="7" spans="1:11" x14ac:dyDescent="0.25">
      <c r="A7" s="33"/>
      <c r="B7" s="38"/>
      <c r="C7" s="135" t="s">
        <v>130</v>
      </c>
      <c r="D7" s="136"/>
      <c r="E7" s="136"/>
      <c r="F7" s="136"/>
      <c r="G7" s="137"/>
      <c r="H7" s="28">
        <v>23545.09</v>
      </c>
    </row>
    <row r="8" spans="1:11" x14ac:dyDescent="0.25">
      <c r="A8" s="33"/>
      <c r="B8" s="38"/>
      <c r="C8" s="135" t="s">
        <v>133</v>
      </c>
      <c r="D8" s="136"/>
      <c r="E8" s="136"/>
      <c r="F8" s="136"/>
      <c r="G8" s="137"/>
      <c r="H8" s="28">
        <v>3729.95</v>
      </c>
    </row>
    <row r="9" spans="1:11" s="77" customFormat="1" x14ac:dyDescent="0.25">
      <c r="A9" s="33"/>
      <c r="B9" s="38"/>
      <c r="C9" s="135" t="s">
        <v>134</v>
      </c>
      <c r="D9" s="136"/>
      <c r="E9" s="136"/>
      <c r="F9" s="136"/>
      <c r="G9" s="137"/>
      <c r="H9" s="79">
        <v>6922.71</v>
      </c>
      <c r="J9" s="87"/>
    </row>
    <row r="10" spans="1:11" s="77" customFormat="1" x14ac:dyDescent="0.25">
      <c r="A10" s="33"/>
      <c r="B10" s="38"/>
      <c r="C10" s="135" t="s">
        <v>137</v>
      </c>
      <c r="D10" s="136"/>
      <c r="E10" s="136"/>
      <c r="F10" s="136"/>
      <c r="G10" s="137"/>
      <c r="H10" s="79">
        <v>1234.9000000000001</v>
      </c>
      <c r="J10" s="87"/>
    </row>
    <row r="11" spans="1:11" ht="26.25" customHeight="1" x14ac:dyDescent="0.25">
      <c r="A11" s="34" t="s">
        <v>70</v>
      </c>
      <c r="B11" s="41"/>
      <c r="C11" s="118" t="s">
        <v>59</v>
      </c>
      <c r="D11" s="134"/>
      <c r="E11" s="134"/>
      <c r="F11" s="134"/>
      <c r="G11" s="119"/>
      <c r="H11" s="27"/>
    </row>
    <row r="12" spans="1:11" ht="15" customHeight="1" x14ac:dyDescent="0.25">
      <c r="A12" s="144" t="s">
        <v>13</v>
      </c>
      <c r="B12" s="145"/>
      <c r="C12" s="145"/>
      <c r="D12" s="145"/>
      <c r="E12" s="145"/>
      <c r="F12" s="145"/>
      <c r="G12" s="146"/>
      <c r="H12" s="28">
        <f>SUM(H5:H11)</f>
        <v>41328.550000000003</v>
      </c>
    </row>
    <row r="13" spans="1:11" ht="24.75" customHeight="1" x14ac:dyDescent="0.25">
      <c r="A13" s="138"/>
      <c r="B13" s="138"/>
      <c r="C13" s="138"/>
      <c r="D13" s="138"/>
      <c r="E13" s="138"/>
      <c r="F13" s="138"/>
      <c r="G13" s="138"/>
      <c r="H13" s="139"/>
    </row>
    <row r="14" spans="1:11" ht="36.75" customHeight="1" x14ac:dyDescent="0.25">
      <c r="A14" s="72" t="s">
        <v>72</v>
      </c>
      <c r="B14" s="72"/>
      <c r="C14" s="125" t="s">
        <v>76</v>
      </c>
      <c r="D14" s="125"/>
      <c r="E14" s="125"/>
      <c r="F14" s="125"/>
      <c r="G14" s="125"/>
      <c r="H14" s="83" t="s">
        <v>67</v>
      </c>
    </row>
    <row r="15" spans="1:11" s="93" customFormat="1" x14ac:dyDescent="0.25">
      <c r="A15" s="91"/>
      <c r="B15" s="91"/>
      <c r="C15" s="118" t="s">
        <v>138</v>
      </c>
      <c r="D15" s="134"/>
      <c r="E15" s="134"/>
      <c r="F15" s="134"/>
      <c r="G15" s="119"/>
      <c r="H15" s="92">
        <v>2168.94</v>
      </c>
      <c r="J15" s="87"/>
    </row>
    <row r="16" spans="1:11" s="94" customFormat="1" x14ac:dyDescent="0.25">
      <c r="A16" s="96"/>
      <c r="B16" s="96"/>
      <c r="C16" s="118" t="s">
        <v>141</v>
      </c>
      <c r="D16" s="134"/>
      <c r="E16" s="134"/>
      <c r="F16" s="134"/>
      <c r="G16" s="119"/>
      <c r="H16" s="95">
        <v>12901.12</v>
      </c>
      <c r="J16" s="87"/>
    </row>
    <row r="17" spans="1:10" s="94" customFormat="1" x14ac:dyDescent="0.25">
      <c r="A17" s="96"/>
      <c r="B17" s="96"/>
      <c r="C17" s="118" t="s">
        <v>142</v>
      </c>
      <c r="D17" s="134"/>
      <c r="E17" s="134"/>
      <c r="F17" s="134"/>
      <c r="G17" s="119"/>
      <c r="H17" s="95">
        <v>12678.67</v>
      </c>
      <c r="J17" s="87"/>
    </row>
    <row r="18" spans="1:10" s="94" customFormat="1" x14ac:dyDescent="0.25">
      <c r="A18" s="96"/>
      <c r="B18" s="96"/>
      <c r="C18" s="118" t="s">
        <v>143</v>
      </c>
      <c r="D18" s="134"/>
      <c r="E18" s="134"/>
      <c r="F18" s="134"/>
      <c r="G18" s="119"/>
      <c r="H18" s="95">
        <v>13884.55</v>
      </c>
      <c r="J18" s="87"/>
    </row>
    <row r="19" spans="1:10" s="94" customFormat="1" x14ac:dyDescent="0.25">
      <c r="A19" s="96"/>
      <c r="B19" s="96"/>
      <c r="C19" s="118" t="s">
        <v>140</v>
      </c>
      <c r="D19" s="134"/>
      <c r="E19" s="134"/>
      <c r="F19" s="134"/>
      <c r="G19" s="119"/>
      <c r="H19" s="95">
        <v>3676.3</v>
      </c>
      <c r="J19" s="87"/>
    </row>
    <row r="20" spans="1:10" s="77" customFormat="1" ht="21" customHeight="1" x14ac:dyDescent="0.25">
      <c r="A20" s="72"/>
      <c r="B20" s="72"/>
      <c r="C20" s="125" t="s">
        <v>139</v>
      </c>
      <c r="D20" s="125"/>
      <c r="E20" s="125"/>
      <c r="F20" s="125"/>
      <c r="G20" s="125"/>
      <c r="H20" s="84">
        <v>7452.58</v>
      </c>
      <c r="J20" s="87"/>
    </row>
    <row r="21" spans="1:10" s="58" customFormat="1" x14ac:dyDescent="0.25">
      <c r="A21" s="72"/>
      <c r="B21" s="72"/>
      <c r="C21" s="129" t="s">
        <v>135</v>
      </c>
      <c r="D21" s="129"/>
      <c r="E21" s="129"/>
      <c r="F21" s="129"/>
      <c r="G21" s="129"/>
      <c r="H21" s="62">
        <v>1628.23</v>
      </c>
      <c r="J21" s="87"/>
    </row>
    <row r="22" spans="1:10" x14ac:dyDescent="0.25">
      <c r="A22" s="72"/>
      <c r="B22" s="72"/>
      <c r="C22" s="129" t="s">
        <v>119</v>
      </c>
      <c r="D22" s="129"/>
      <c r="E22" s="129"/>
      <c r="F22" s="129"/>
      <c r="G22" s="129"/>
      <c r="H22" s="28">
        <f>0.7*N37*N38</f>
        <v>22928.5</v>
      </c>
    </row>
    <row r="23" spans="1:10" ht="18" customHeight="1" x14ac:dyDescent="0.25">
      <c r="A23" s="72"/>
      <c r="B23" s="72"/>
      <c r="C23" s="129" t="s">
        <v>114</v>
      </c>
      <c r="D23" s="129"/>
      <c r="E23" s="129"/>
      <c r="F23" s="129"/>
      <c r="G23" s="129"/>
      <c r="H23" s="28">
        <f>SUM(H15:H22)</f>
        <v>77318.890000000014</v>
      </c>
    </row>
    <row r="24" spans="1:10" ht="39" customHeight="1" x14ac:dyDescent="0.25">
      <c r="A24" s="72" t="s">
        <v>73</v>
      </c>
      <c r="B24" s="72"/>
      <c r="C24" s="125" t="s">
        <v>77</v>
      </c>
      <c r="D24" s="125"/>
      <c r="E24" s="125"/>
      <c r="F24" s="125"/>
      <c r="G24" s="125"/>
      <c r="H24" s="28"/>
    </row>
    <row r="25" spans="1:10" s="93" customFormat="1" x14ac:dyDescent="0.25">
      <c r="A25" s="91"/>
      <c r="B25" s="91"/>
      <c r="C25" s="118" t="s">
        <v>144</v>
      </c>
      <c r="D25" s="134"/>
      <c r="E25" s="134"/>
      <c r="F25" s="134"/>
      <c r="G25" s="119"/>
      <c r="H25" s="92">
        <v>8279.56</v>
      </c>
      <c r="J25" s="87"/>
    </row>
    <row r="26" spans="1:10" s="94" customFormat="1" x14ac:dyDescent="0.25">
      <c r="A26" s="96"/>
      <c r="B26" s="96"/>
      <c r="C26" s="118" t="s">
        <v>146</v>
      </c>
      <c r="D26" s="134"/>
      <c r="E26" s="134"/>
      <c r="F26" s="134"/>
      <c r="G26" s="119"/>
      <c r="H26" s="95">
        <v>1496.81</v>
      </c>
      <c r="J26" s="87"/>
    </row>
    <row r="27" spans="1:10" x14ac:dyDescent="0.25">
      <c r="A27" s="72"/>
      <c r="B27" s="72"/>
      <c r="C27" s="129" t="s">
        <v>145</v>
      </c>
      <c r="D27" s="129"/>
      <c r="E27" s="129"/>
      <c r="F27" s="129"/>
      <c r="G27" s="129"/>
      <c r="H27" s="28">
        <v>4563.6099999999997</v>
      </c>
      <c r="J27" s="86"/>
    </row>
    <row r="28" spans="1:10" s="93" customFormat="1" ht="25.5" customHeight="1" x14ac:dyDescent="0.25">
      <c r="A28" s="91"/>
      <c r="B28" s="91"/>
      <c r="C28" s="135" t="s">
        <v>147</v>
      </c>
      <c r="D28" s="136"/>
      <c r="E28" s="136"/>
      <c r="F28" s="136"/>
      <c r="G28" s="137"/>
      <c r="H28" s="92">
        <v>5228.66</v>
      </c>
      <c r="J28" s="86"/>
    </row>
    <row r="29" spans="1:10" x14ac:dyDescent="0.25">
      <c r="A29" s="72"/>
      <c r="B29" s="72"/>
      <c r="C29" s="129" t="s">
        <v>119</v>
      </c>
      <c r="D29" s="129"/>
      <c r="E29" s="129"/>
      <c r="F29" s="129"/>
      <c r="G29" s="129"/>
      <c r="H29" s="55">
        <f>0.96*N37*N38</f>
        <v>31444.799999999999</v>
      </c>
    </row>
    <row r="30" spans="1:10" x14ac:dyDescent="0.25">
      <c r="A30" s="72"/>
      <c r="B30" s="72"/>
      <c r="C30" s="129" t="s">
        <v>114</v>
      </c>
      <c r="D30" s="129"/>
      <c r="E30" s="129"/>
      <c r="F30" s="129"/>
      <c r="G30" s="129"/>
      <c r="H30" s="28">
        <f>SUM(H25:H29)</f>
        <v>51013.440000000002</v>
      </c>
    </row>
    <row r="31" spans="1:10" ht="36" customHeight="1" x14ac:dyDescent="0.25">
      <c r="A31" s="72" t="s">
        <v>74</v>
      </c>
      <c r="B31" s="72"/>
      <c r="C31" s="125" t="s">
        <v>78</v>
      </c>
      <c r="D31" s="125"/>
      <c r="E31" s="125"/>
      <c r="F31" s="125"/>
      <c r="G31" s="125"/>
      <c r="H31" s="28"/>
    </row>
    <row r="32" spans="1:10" s="77" customFormat="1" ht="15" customHeight="1" x14ac:dyDescent="0.25">
      <c r="A32" s="72"/>
      <c r="B32" s="72"/>
      <c r="C32" s="125" t="s">
        <v>132</v>
      </c>
      <c r="D32" s="125"/>
      <c r="E32" s="125"/>
      <c r="F32" s="125"/>
      <c r="G32" s="125"/>
      <c r="H32" s="79">
        <v>31365.96</v>
      </c>
      <c r="J32" s="87"/>
    </row>
    <row r="33" spans="1:14" x14ac:dyDescent="0.25">
      <c r="A33" s="90"/>
      <c r="B33" s="90"/>
      <c r="C33" s="133" t="s">
        <v>119</v>
      </c>
      <c r="D33" s="133"/>
      <c r="E33" s="133"/>
      <c r="F33" s="133"/>
      <c r="G33" s="133"/>
      <c r="H33" s="28">
        <f>0.64*N37*N38</f>
        <v>20963.2</v>
      </c>
    </row>
    <row r="34" spans="1:14" s="49" customFormat="1" ht="15" customHeight="1" x14ac:dyDescent="0.25">
      <c r="A34" s="90"/>
      <c r="B34" s="90"/>
      <c r="C34" s="133" t="s">
        <v>114</v>
      </c>
      <c r="D34" s="133"/>
      <c r="E34" s="133"/>
      <c r="F34" s="133"/>
      <c r="G34" s="133"/>
      <c r="H34" s="35">
        <f>SUM(H31:H33)</f>
        <v>52329.16</v>
      </c>
      <c r="J34" s="87"/>
    </row>
    <row r="35" spans="1:14" ht="15" customHeight="1" x14ac:dyDescent="0.25">
      <c r="A35" s="143" t="s">
        <v>18</v>
      </c>
      <c r="B35" s="143"/>
      <c r="C35" s="143"/>
      <c r="D35" s="143"/>
      <c r="E35" s="143"/>
      <c r="F35" s="143"/>
      <c r="G35" s="143"/>
      <c r="H35" s="35"/>
    </row>
    <row r="36" spans="1:14" ht="15" customHeight="1" x14ac:dyDescent="0.25">
      <c r="A36" s="154" t="s">
        <v>75</v>
      </c>
      <c r="B36" s="154"/>
      <c r="C36" s="155"/>
      <c r="D36" s="155"/>
      <c r="E36" s="155"/>
      <c r="F36" s="155"/>
      <c r="G36" s="155"/>
      <c r="H36" s="156"/>
    </row>
    <row r="37" spans="1:14" ht="15" customHeight="1" x14ac:dyDescent="0.25">
      <c r="A37" s="34" t="s">
        <v>79</v>
      </c>
      <c r="B37" s="41"/>
      <c r="C37" s="130" t="s">
        <v>20</v>
      </c>
      <c r="D37" s="131"/>
      <c r="E37" s="131"/>
      <c r="F37" s="131"/>
      <c r="G37" s="132"/>
      <c r="H37" s="60">
        <f>N37*N38*2.52</f>
        <v>82542.600000000006</v>
      </c>
      <c r="N37" s="32">
        <v>3275.5</v>
      </c>
    </row>
    <row r="38" spans="1:14" ht="15" customHeight="1" x14ac:dyDescent="0.25">
      <c r="A38" s="34" t="s">
        <v>80</v>
      </c>
      <c r="B38" s="41"/>
      <c r="C38" s="126" t="s">
        <v>21</v>
      </c>
      <c r="D38" s="127"/>
      <c r="E38" s="127"/>
      <c r="F38" s="127"/>
      <c r="G38" s="128"/>
      <c r="H38" s="60">
        <f>0.13*N37*N38</f>
        <v>4258.1499999999996</v>
      </c>
      <c r="N38" s="56">
        <v>10</v>
      </c>
    </row>
    <row r="39" spans="1:14" ht="30" customHeight="1" x14ac:dyDescent="0.25">
      <c r="A39" s="33" t="s">
        <v>81</v>
      </c>
      <c r="B39" s="38"/>
      <c r="C39" s="130" t="s">
        <v>22</v>
      </c>
      <c r="D39" s="131"/>
      <c r="E39" s="131"/>
      <c r="F39" s="131"/>
      <c r="G39" s="132"/>
      <c r="H39" s="60">
        <f>0.02*N38*N37</f>
        <v>655.1</v>
      </c>
    </row>
    <row r="40" spans="1:14" ht="15" customHeight="1" x14ac:dyDescent="0.25">
      <c r="A40" s="34" t="s">
        <v>81</v>
      </c>
      <c r="B40" s="41"/>
      <c r="C40" s="130" t="s">
        <v>23</v>
      </c>
      <c r="D40" s="131"/>
      <c r="E40" s="131"/>
      <c r="F40" s="131"/>
      <c r="G40" s="132"/>
      <c r="H40" s="60">
        <f>0.02*N38*N37</f>
        <v>655.1</v>
      </c>
    </row>
    <row r="41" spans="1:14" ht="15" customHeight="1" x14ac:dyDescent="0.25">
      <c r="A41" s="33" t="s">
        <v>82</v>
      </c>
      <c r="B41" s="38"/>
      <c r="C41" s="130" t="s">
        <v>3</v>
      </c>
      <c r="D41" s="131"/>
      <c r="E41" s="131"/>
      <c r="F41" s="131"/>
      <c r="G41" s="132"/>
      <c r="H41" s="60">
        <f>0.42*N37*N38</f>
        <v>13757.1</v>
      </c>
    </row>
    <row r="42" spans="1:14" ht="15" customHeight="1" x14ac:dyDescent="0.25">
      <c r="A42" s="34" t="s">
        <v>83</v>
      </c>
      <c r="B42" s="41"/>
      <c r="C42" s="130" t="s">
        <v>25</v>
      </c>
      <c r="D42" s="131"/>
      <c r="E42" s="131"/>
      <c r="F42" s="131"/>
      <c r="G42" s="132"/>
      <c r="H42" s="60">
        <f>0.04*N38*N37</f>
        <v>1310.2</v>
      </c>
    </row>
    <row r="43" spans="1:14" ht="15" customHeight="1" x14ac:dyDescent="0.25">
      <c r="A43" s="33" t="s">
        <v>84</v>
      </c>
      <c r="B43" s="38"/>
      <c r="C43" s="130" t="s">
        <v>26</v>
      </c>
      <c r="D43" s="131"/>
      <c r="E43" s="131"/>
      <c r="F43" s="131"/>
      <c r="G43" s="132"/>
      <c r="H43" s="60">
        <f>1.05*N38*N37</f>
        <v>34392.75</v>
      </c>
    </row>
    <row r="44" spans="1:14" ht="15" customHeight="1" x14ac:dyDescent="0.25">
      <c r="A44" s="34" t="s">
        <v>85</v>
      </c>
      <c r="B44" s="41"/>
      <c r="C44" s="130" t="s">
        <v>52</v>
      </c>
      <c r="D44" s="131"/>
      <c r="E44" s="131"/>
      <c r="F44" s="131"/>
      <c r="G44" s="132"/>
      <c r="H44" s="60">
        <f>0.16*N38*N37</f>
        <v>5240.8</v>
      </c>
    </row>
    <row r="45" spans="1:14" ht="15" customHeight="1" x14ac:dyDescent="0.25">
      <c r="A45" s="33" t="s">
        <v>86</v>
      </c>
      <c r="B45" s="38"/>
      <c r="C45" s="130" t="s">
        <v>6</v>
      </c>
      <c r="D45" s="131"/>
      <c r="E45" s="131"/>
      <c r="F45" s="131"/>
      <c r="G45" s="132"/>
      <c r="H45" s="60">
        <f>0.23*N38*N37</f>
        <v>7533.6500000000005</v>
      </c>
    </row>
    <row r="46" spans="1:14" ht="15" customHeight="1" x14ac:dyDescent="0.25">
      <c r="A46" s="34" t="s">
        <v>87</v>
      </c>
      <c r="B46" s="41"/>
      <c r="C46" s="130" t="s">
        <v>28</v>
      </c>
      <c r="D46" s="131"/>
      <c r="E46" s="131"/>
      <c r="F46" s="131"/>
      <c r="G46" s="132"/>
      <c r="H46" s="60">
        <f>0.26*N38*N37</f>
        <v>8516.3000000000011</v>
      </c>
    </row>
    <row r="47" spans="1:14" ht="15" customHeight="1" x14ac:dyDescent="0.25">
      <c r="A47" s="33" t="s">
        <v>88</v>
      </c>
      <c r="B47" s="38"/>
      <c r="C47" s="161" t="s">
        <v>51</v>
      </c>
      <c r="D47" s="162"/>
      <c r="E47" s="162"/>
      <c r="F47" s="162"/>
      <c r="G47" s="163"/>
      <c r="H47" s="60">
        <f>0.1*N38*N37</f>
        <v>3275.5</v>
      </c>
    </row>
    <row r="48" spans="1:14" ht="33" customHeight="1" x14ac:dyDescent="0.25">
      <c r="A48" s="34" t="s">
        <v>89</v>
      </c>
      <c r="B48" s="41"/>
      <c r="C48" s="130" t="s">
        <v>30</v>
      </c>
      <c r="D48" s="131"/>
      <c r="E48" s="131"/>
      <c r="F48" s="131"/>
      <c r="G48" s="132"/>
      <c r="H48" s="60">
        <f>2.55*N38*N37</f>
        <v>83525.25</v>
      </c>
    </row>
    <row r="49" spans="1:18" ht="15" customHeight="1" x14ac:dyDescent="0.25">
      <c r="A49" s="33" t="s">
        <v>90</v>
      </c>
      <c r="B49" s="38"/>
      <c r="C49" s="130" t="s">
        <v>31</v>
      </c>
      <c r="D49" s="131"/>
      <c r="E49" s="131"/>
      <c r="F49" s="131"/>
      <c r="G49" s="132"/>
      <c r="H49" s="60">
        <f>1.07*N37*N38</f>
        <v>35047.850000000006</v>
      </c>
    </row>
    <row r="50" spans="1:18" ht="15" customHeight="1" x14ac:dyDescent="0.25">
      <c r="A50" s="42" t="s">
        <v>91</v>
      </c>
      <c r="B50" s="43"/>
      <c r="C50" s="157" t="s">
        <v>116</v>
      </c>
      <c r="D50" s="158"/>
      <c r="E50" s="158"/>
      <c r="F50" s="158"/>
      <c r="G50" s="159"/>
      <c r="H50" s="59">
        <f>4.7*N38*N37</f>
        <v>153948.5</v>
      </c>
    </row>
    <row r="51" spans="1:18" ht="15" customHeight="1" x14ac:dyDescent="0.25">
      <c r="A51" s="144" t="s">
        <v>32</v>
      </c>
      <c r="B51" s="145"/>
      <c r="C51" s="145"/>
      <c r="D51" s="145"/>
      <c r="E51" s="145"/>
      <c r="F51" s="145"/>
      <c r="G51" s="146"/>
      <c r="H51" s="61">
        <f>SUM(H37:H50)</f>
        <v>434658.85</v>
      </c>
    </row>
    <row r="52" spans="1:18" s="50" customFormat="1" ht="15" customHeight="1" x14ac:dyDescent="0.25">
      <c r="A52" s="51">
        <v>4</v>
      </c>
      <c r="B52" s="51"/>
      <c r="C52" s="125" t="s">
        <v>117</v>
      </c>
      <c r="D52" s="125"/>
      <c r="E52" s="125"/>
      <c r="F52" s="125"/>
      <c r="G52" s="125"/>
      <c r="H52" s="57"/>
      <c r="J52" s="87"/>
    </row>
    <row r="53" spans="1:18" s="53" customFormat="1" ht="15" customHeight="1" x14ac:dyDescent="0.25">
      <c r="A53" s="143">
        <v>5</v>
      </c>
      <c r="B53" s="51"/>
      <c r="C53" s="125" t="s">
        <v>118</v>
      </c>
      <c r="D53" s="125"/>
      <c r="E53" s="125"/>
      <c r="F53" s="125"/>
      <c r="G53" s="125"/>
      <c r="H53" s="57"/>
      <c r="J53" s="88"/>
    </row>
    <row r="54" spans="1:18" s="53" customFormat="1" x14ac:dyDescent="0.25">
      <c r="A54" s="143"/>
      <c r="B54" s="52"/>
      <c r="C54" s="147"/>
      <c r="D54" s="147"/>
      <c r="E54" s="147"/>
      <c r="F54" s="147"/>
      <c r="G54" s="147"/>
      <c r="H54" s="59"/>
      <c r="J54" s="88"/>
    </row>
    <row r="55" spans="1:18" ht="15" customHeight="1" x14ac:dyDescent="0.25">
      <c r="A55" s="167" t="s">
        <v>93</v>
      </c>
      <c r="B55" s="167"/>
      <c r="C55" s="167"/>
      <c r="D55" s="167"/>
      <c r="E55" s="167"/>
      <c r="F55" s="167"/>
      <c r="G55" s="167"/>
      <c r="H55" s="167"/>
    </row>
    <row r="56" spans="1:18" s="66" customFormat="1" ht="27" customHeight="1" x14ac:dyDescent="0.25">
      <c r="A56" s="148"/>
      <c r="B56" s="149"/>
      <c r="C56" s="149"/>
      <c r="D56" s="150"/>
      <c r="E56" s="121" t="s">
        <v>126</v>
      </c>
      <c r="F56" s="160"/>
      <c r="G56" s="160"/>
      <c r="H56" s="122"/>
      <c r="I56" s="120" t="s">
        <v>123</v>
      </c>
      <c r="J56" s="120"/>
      <c r="K56" s="121" t="s">
        <v>122</v>
      </c>
      <c r="L56" s="122"/>
    </row>
    <row r="57" spans="1:18" ht="18.75" customHeight="1" x14ac:dyDescent="0.25">
      <c r="A57" s="120" t="s">
        <v>94</v>
      </c>
      <c r="B57" s="120"/>
      <c r="C57" s="120"/>
      <c r="D57" s="120"/>
      <c r="E57" s="68" t="s">
        <v>95</v>
      </c>
      <c r="F57" s="68" t="s">
        <v>96</v>
      </c>
      <c r="G57" s="81" t="s">
        <v>97</v>
      </c>
      <c r="H57" s="64" t="s">
        <v>98</v>
      </c>
      <c r="I57" s="65" t="s">
        <v>95</v>
      </c>
      <c r="J57" s="89" t="s">
        <v>96</v>
      </c>
      <c r="K57" s="65" t="s">
        <v>95</v>
      </c>
      <c r="L57" s="65" t="s">
        <v>96</v>
      </c>
      <c r="R57" s="78"/>
    </row>
    <row r="58" spans="1:18" x14ac:dyDescent="0.25">
      <c r="A58" s="125" t="s">
        <v>99</v>
      </c>
      <c r="B58" s="125"/>
      <c r="C58" s="125"/>
      <c r="D58" s="125"/>
      <c r="E58" s="69">
        <f t="shared" ref="E58:F62" si="0">I58+K58</f>
        <v>408796.20999999996</v>
      </c>
      <c r="F58" s="65">
        <f t="shared" si="0"/>
        <v>338567.86</v>
      </c>
      <c r="G58" s="71">
        <f>H51</f>
        <v>434658.85</v>
      </c>
      <c r="H58" s="70">
        <f>F58-E58</f>
        <v>-70228.349999999977</v>
      </c>
      <c r="I58" s="69">
        <v>397078.8</v>
      </c>
      <c r="J58" s="70">
        <v>326850.45</v>
      </c>
      <c r="K58" s="70">
        <f>N61*N62*O58</f>
        <v>11717.41</v>
      </c>
      <c r="L58" s="70">
        <f>K58</f>
        <v>11717.41</v>
      </c>
      <c r="O58" s="66">
        <v>13.27</v>
      </c>
    </row>
    <row r="59" spans="1:18" x14ac:dyDescent="0.25">
      <c r="A59" s="125" t="s">
        <v>100</v>
      </c>
      <c r="B59" s="125"/>
      <c r="C59" s="125"/>
      <c r="D59" s="125"/>
      <c r="E59" s="65">
        <f t="shared" si="0"/>
        <v>158636.88</v>
      </c>
      <c r="F59" s="65">
        <f t="shared" si="0"/>
        <v>129230.25</v>
      </c>
      <c r="G59" s="71">
        <f>H12</f>
        <v>41328.550000000003</v>
      </c>
      <c r="H59" s="63">
        <f t="shared" ref="H59:H64" si="1">F59-G59</f>
        <v>87901.7</v>
      </c>
      <c r="I59" s="65">
        <v>149315.9</v>
      </c>
      <c r="J59" s="70">
        <v>122905.04</v>
      </c>
      <c r="K59" s="70">
        <v>9320.98</v>
      </c>
      <c r="L59" s="70">
        <v>6325.21</v>
      </c>
      <c r="O59" s="66">
        <v>4.99</v>
      </c>
    </row>
    <row r="60" spans="1:18" ht="26.25" customHeight="1" x14ac:dyDescent="0.25">
      <c r="A60" s="125" t="s">
        <v>127</v>
      </c>
      <c r="B60" s="125"/>
      <c r="C60" s="125"/>
      <c r="D60" s="125"/>
      <c r="E60" s="65">
        <f t="shared" si="0"/>
        <v>44947.34</v>
      </c>
      <c r="F60" s="65">
        <f t="shared" si="0"/>
        <v>37178.579999999994</v>
      </c>
      <c r="G60" s="71">
        <f>H23</f>
        <v>77318.890000000014</v>
      </c>
      <c r="H60" s="63">
        <f t="shared" si="1"/>
        <v>-40140.310000000019</v>
      </c>
      <c r="I60" s="65">
        <v>43640.5</v>
      </c>
      <c r="J60" s="70">
        <v>35871.74</v>
      </c>
      <c r="K60" s="70">
        <f>N61*N62*O60</f>
        <v>1306.8399999999999</v>
      </c>
      <c r="L60" s="70">
        <f>K60</f>
        <v>1306.8399999999999</v>
      </c>
      <c r="O60" s="66">
        <v>1.48</v>
      </c>
    </row>
    <row r="61" spans="1:18" x14ac:dyDescent="0.25">
      <c r="A61" s="125" t="s">
        <v>102</v>
      </c>
      <c r="B61" s="125"/>
      <c r="C61" s="125"/>
      <c r="D61" s="125"/>
      <c r="E61" s="65">
        <f t="shared" si="0"/>
        <v>85333.21</v>
      </c>
      <c r="F61" s="65">
        <f t="shared" si="0"/>
        <v>70672.160000000003</v>
      </c>
      <c r="G61" s="71">
        <f>H30</f>
        <v>51013.440000000002</v>
      </c>
      <c r="H61" s="63">
        <f t="shared" si="1"/>
        <v>19658.72</v>
      </c>
      <c r="I61" s="65">
        <v>82887.3</v>
      </c>
      <c r="J61" s="70">
        <v>68226.25</v>
      </c>
      <c r="K61" s="70">
        <f>N61*N62*O61</f>
        <v>2445.91</v>
      </c>
      <c r="L61" s="70">
        <f>K61</f>
        <v>2445.91</v>
      </c>
      <c r="N61" s="32">
        <v>88.3</v>
      </c>
      <c r="O61" s="66">
        <v>2.77</v>
      </c>
    </row>
    <row r="62" spans="1:18" x14ac:dyDescent="0.25">
      <c r="A62" s="125" t="s">
        <v>104</v>
      </c>
      <c r="B62" s="125"/>
      <c r="C62" s="125"/>
      <c r="D62" s="125"/>
      <c r="E62" s="65">
        <f t="shared" si="0"/>
        <v>40664.159999999996</v>
      </c>
      <c r="F62" s="70">
        <f t="shared" si="0"/>
        <v>33677.699999999997</v>
      </c>
      <c r="G62" s="71">
        <f>H34</f>
        <v>52329.16</v>
      </c>
      <c r="H62" s="63">
        <f t="shared" si="1"/>
        <v>-18651.460000000006</v>
      </c>
      <c r="I62" s="65">
        <v>39498.6</v>
      </c>
      <c r="J62" s="70">
        <v>32512.14</v>
      </c>
      <c r="K62" s="70">
        <f>N61*N62*O62</f>
        <v>1165.56</v>
      </c>
      <c r="L62" s="70">
        <f>K62</f>
        <v>1165.56</v>
      </c>
      <c r="N62" s="32">
        <v>10</v>
      </c>
      <c r="O62" s="66">
        <v>1.32</v>
      </c>
    </row>
    <row r="63" spans="1:18" s="77" customFormat="1" x14ac:dyDescent="0.25">
      <c r="A63" s="118" t="s">
        <v>128</v>
      </c>
      <c r="B63" s="134"/>
      <c r="C63" s="134"/>
      <c r="D63" s="119"/>
      <c r="E63" s="75">
        <f>I63+K63</f>
        <v>5764.18</v>
      </c>
      <c r="F63" s="75">
        <f>J63</f>
        <v>4817.33</v>
      </c>
      <c r="G63" s="71">
        <f>E63</f>
        <v>5764.18</v>
      </c>
      <c r="H63" s="76">
        <f t="shared" si="1"/>
        <v>-946.85000000000036</v>
      </c>
      <c r="I63" s="75">
        <v>5764.18</v>
      </c>
      <c r="J63" s="70">
        <v>4817.33</v>
      </c>
      <c r="K63" s="70"/>
      <c r="L63" s="70"/>
    </row>
    <row r="64" spans="1:18" s="77" customFormat="1" x14ac:dyDescent="0.25">
      <c r="A64" s="118" t="s">
        <v>129</v>
      </c>
      <c r="B64" s="134"/>
      <c r="C64" s="134"/>
      <c r="D64" s="119"/>
      <c r="E64" s="75">
        <f>I64+K64</f>
        <v>14623.28</v>
      </c>
      <c r="F64" s="75">
        <f>J64</f>
        <v>12195.47</v>
      </c>
      <c r="G64" s="71">
        <f>E64</f>
        <v>14623.28</v>
      </c>
      <c r="H64" s="76">
        <f t="shared" si="1"/>
        <v>-2427.8100000000013</v>
      </c>
      <c r="I64" s="75">
        <v>14623.28</v>
      </c>
      <c r="J64" s="70">
        <v>12195.47</v>
      </c>
      <c r="K64" s="70"/>
      <c r="L64" s="70"/>
    </row>
    <row r="65" spans="1:12" s="54" customFormat="1" ht="12.75" customHeight="1" x14ac:dyDescent="0.25">
      <c r="A65" s="118" t="s">
        <v>114</v>
      </c>
      <c r="B65" s="134"/>
      <c r="C65" s="134"/>
      <c r="D65" s="119"/>
      <c r="E65" s="70">
        <f t="shared" ref="E65:L65" si="2">SUM(E58:E64)</f>
        <v>758765.26</v>
      </c>
      <c r="F65" s="65">
        <f t="shared" si="2"/>
        <v>626339.34999999986</v>
      </c>
      <c r="G65" s="71">
        <f t="shared" si="2"/>
        <v>677036.35000000009</v>
      </c>
      <c r="H65" s="74">
        <f t="shared" si="2"/>
        <v>-24834.360000000004</v>
      </c>
      <c r="I65" s="70">
        <f t="shared" si="2"/>
        <v>732808.56</v>
      </c>
      <c r="J65" s="89">
        <f t="shared" si="2"/>
        <v>603378.41999999993</v>
      </c>
      <c r="K65" s="70">
        <f t="shared" si="2"/>
        <v>25956.7</v>
      </c>
      <c r="L65" s="70">
        <f t="shared" si="2"/>
        <v>22960.93</v>
      </c>
    </row>
    <row r="66" spans="1:12" ht="43.5" customHeight="1" x14ac:dyDescent="0.25">
      <c r="A66" s="118" t="s">
        <v>106</v>
      </c>
      <c r="B66" s="134"/>
      <c r="C66" s="134"/>
      <c r="D66" s="119"/>
      <c r="E66" s="65">
        <v>0</v>
      </c>
      <c r="F66" s="71">
        <v>0</v>
      </c>
      <c r="G66" s="71">
        <f>E65*1/100</f>
        <v>7587.6526000000003</v>
      </c>
      <c r="H66" s="80">
        <f>F66-G66</f>
        <v>-7587.6526000000003</v>
      </c>
      <c r="I66" s="65"/>
      <c r="J66" s="89"/>
      <c r="K66" s="65"/>
      <c r="L66" s="65"/>
    </row>
    <row r="67" spans="1:12" x14ac:dyDescent="0.25">
      <c r="A67" s="125" t="s">
        <v>107</v>
      </c>
      <c r="B67" s="125"/>
      <c r="C67" s="125"/>
      <c r="D67" s="125"/>
      <c r="E67" s="65">
        <f>SUM(E65:E66)</f>
        <v>758765.26</v>
      </c>
      <c r="F67" s="65">
        <f>SUM(F65:F66)</f>
        <v>626339.34999999986</v>
      </c>
      <c r="G67" s="71">
        <f>SUM(G65:G66)</f>
        <v>684624.00260000012</v>
      </c>
      <c r="H67" s="74">
        <f>H65+H66</f>
        <v>-32422.012600000005</v>
      </c>
      <c r="I67" s="65"/>
      <c r="J67" s="89"/>
      <c r="K67" s="65"/>
      <c r="L67" s="65"/>
    </row>
    <row r="68" spans="1:12" x14ac:dyDescent="0.25">
      <c r="A68" s="120" t="s">
        <v>124</v>
      </c>
      <c r="B68" s="120"/>
      <c r="C68" s="120"/>
      <c r="D68" s="120"/>
      <c r="E68" s="120"/>
      <c r="F68" s="120"/>
      <c r="G68" s="120"/>
      <c r="H68" s="121"/>
      <c r="I68" s="123">
        <v>0.82299999999999995</v>
      </c>
      <c r="J68" s="124"/>
      <c r="K68" s="123">
        <v>0.88400000000000001</v>
      </c>
      <c r="L68" s="124"/>
    </row>
    <row r="69" spans="1:12" x14ac:dyDescent="0.25">
      <c r="A69" s="153" t="s">
        <v>120</v>
      </c>
      <c r="B69" s="153"/>
      <c r="C69" s="153"/>
      <c r="D69" s="153"/>
      <c r="E69" s="153"/>
      <c r="F69" s="153"/>
      <c r="G69" s="153"/>
      <c r="H69" s="63">
        <v>0</v>
      </c>
      <c r="I69" s="65"/>
      <c r="J69" s="89"/>
      <c r="K69" s="65"/>
      <c r="L69" s="65"/>
    </row>
    <row r="70" spans="1:12" s="77" customFormat="1" x14ac:dyDescent="0.25">
      <c r="A70" s="164" t="s">
        <v>131</v>
      </c>
      <c r="B70" s="165"/>
      <c r="C70" s="165"/>
      <c r="D70" s="165"/>
      <c r="E70" s="165"/>
      <c r="F70" s="165"/>
      <c r="G70" s="166"/>
      <c r="H70" s="74">
        <f>H67+H69</f>
        <v>-32422.012600000005</v>
      </c>
      <c r="I70" s="75"/>
      <c r="J70" s="89"/>
      <c r="K70" s="75"/>
      <c r="L70" s="75"/>
    </row>
    <row r="71" spans="1:12" ht="27" customHeight="1" x14ac:dyDescent="0.25">
      <c r="A71" s="153" t="s">
        <v>121</v>
      </c>
      <c r="B71" s="153"/>
      <c r="C71" s="153"/>
      <c r="D71" s="153"/>
      <c r="E71" s="153"/>
      <c r="F71" s="153"/>
      <c r="G71" s="153"/>
      <c r="H71" s="63">
        <f>I71+K71</f>
        <v>132425.93</v>
      </c>
      <c r="I71" s="118">
        <v>129430.16</v>
      </c>
      <c r="J71" s="119"/>
      <c r="K71" s="118">
        <v>2995.77</v>
      </c>
      <c r="L71" s="119"/>
    </row>
    <row r="74" spans="1:12" x14ac:dyDescent="0.25">
      <c r="A74" s="151"/>
      <c r="B74" s="151"/>
      <c r="C74" s="151"/>
      <c r="D74" s="151"/>
      <c r="E74" s="151"/>
      <c r="F74" s="152"/>
      <c r="G74" s="152"/>
      <c r="H74" s="152"/>
    </row>
  </sheetData>
  <mergeCells count="82">
    <mergeCell ref="C18:G18"/>
    <mergeCell ref="C26:G26"/>
    <mergeCell ref="C10:G10"/>
    <mergeCell ref="A70:G70"/>
    <mergeCell ref="C9:G9"/>
    <mergeCell ref="C53:G53"/>
    <mergeCell ref="A53:A54"/>
    <mergeCell ref="A55:H55"/>
    <mergeCell ref="C41:G41"/>
    <mergeCell ref="C42:G42"/>
    <mergeCell ref="C43:G43"/>
    <mergeCell ref="C49:G49"/>
    <mergeCell ref="C44:G44"/>
    <mergeCell ref="C45:G45"/>
    <mergeCell ref="C30:G30"/>
    <mergeCell ref="A35:G35"/>
    <mergeCell ref="A65:D65"/>
    <mergeCell ref="C52:G52"/>
    <mergeCell ref="A51:G51"/>
    <mergeCell ref="C39:G39"/>
    <mergeCell ref="C50:G50"/>
    <mergeCell ref="C40:G40"/>
    <mergeCell ref="E56:H56"/>
    <mergeCell ref="C47:G47"/>
    <mergeCell ref="C48:G48"/>
    <mergeCell ref="A63:D63"/>
    <mergeCell ref="A64:D64"/>
    <mergeCell ref="C20:G20"/>
    <mergeCell ref="C21:G21"/>
    <mergeCell ref="A74:E74"/>
    <mergeCell ref="F74:H74"/>
    <mergeCell ref="A67:D67"/>
    <mergeCell ref="A66:D66"/>
    <mergeCell ref="A68:H68"/>
    <mergeCell ref="A69:G69"/>
    <mergeCell ref="A71:G71"/>
    <mergeCell ref="A62:D62"/>
    <mergeCell ref="A58:D58"/>
    <mergeCell ref="C23:G23"/>
    <mergeCell ref="A36:H36"/>
    <mergeCell ref="C24:G24"/>
    <mergeCell ref="A61:D61"/>
    <mergeCell ref="C54:G54"/>
    <mergeCell ref="A57:D57"/>
    <mergeCell ref="A59:D59"/>
    <mergeCell ref="A56:D56"/>
    <mergeCell ref="A60:D60"/>
    <mergeCell ref="A13:H13"/>
    <mergeCell ref="C46:G46"/>
    <mergeCell ref="A1:H1"/>
    <mergeCell ref="A4:H4"/>
    <mergeCell ref="C8:G8"/>
    <mergeCell ref="C5:G5"/>
    <mergeCell ref="C3:G3"/>
    <mergeCell ref="C7:G7"/>
    <mergeCell ref="C6:G6"/>
    <mergeCell ref="A2:H2"/>
    <mergeCell ref="A3:B3"/>
    <mergeCell ref="C11:G11"/>
    <mergeCell ref="A12:G12"/>
    <mergeCell ref="C14:G14"/>
    <mergeCell ref="C38:G38"/>
    <mergeCell ref="C22:G22"/>
    <mergeCell ref="C37:G37"/>
    <mergeCell ref="C32:G32"/>
    <mergeCell ref="C34:G34"/>
    <mergeCell ref="C33:G33"/>
    <mergeCell ref="C15:G15"/>
    <mergeCell ref="C25:G25"/>
    <mergeCell ref="C28:G28"/>
    <mergeCell ref="C27:G27"/>
    <mergeCell ref="C29:G29"/>
    <mergeCell ref="C31:G31"/>
    <mergeCell ref="C19:G19"/>
    <mergeCell ref="C16:G16"/>
    <mergeCell ref="C17:G17"/>
    <mergeCell ref="K71:L71"/>
    <mergeCell ref="I56:J56"/>
    <mergeCell ref="K56:L56"/>
    <mergeCell ref="I68:J68"/>
    <mergeCell ref="K68:L68"/>
    <mergeCell ref="I71:J7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ColWidth="9.140625"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68" t="s">
        <v>65</v>
      </c>
      <c r="B1" s="168"/>
      <c r="C1" s="168"/>
      <c r="D1" s="168"/>
      <c r="E1" s="168"/>
      <c r="F1" s="168"/>
      <c r="G1" s="168"/>
      <c r="H1" s="168"/>
      <c r="I1" s="31"/>
      <c r="J1" s="31"/>
      <c r="K1" s="31"/>
      <c r="L1" s="31"/>
    </row>
    <row r="2" spans="1:12" ht="36" customHeight="1" x14ac:dyDescent="0.25">
      <c r="A2" s="169" t="s">
        <v>66</v>
      </c>
      <c r="B2" s="169"/>
      <c r="C2" s="169"/>
      <c r="D2" s="169"/>
      <c r="E2" s="169"/>
      <c r="F2" s="169"/>
      <c r="G2" s="169"/>
      <c r="H2" s="170"/>
    </row>
    <row r="3" spans="1:12" ht="27" customHeight="1" x14ac:dyDescent="0.25">
      <c r="A3" s="144" t="s">
        <v>111</v>
      </c>
      <c r="B3" s="146"/>
      <c r="C3" s="121" t="s">
        <v>92</v>
      </c>
      <c r="D3" s="160"/>
      <c r="E3" s="160"/>
      <c r="F3" s="160"/>
      <c r="G3" s="122"/>
      <c r="H3" s="28" t="s">
        <v>67</v>
      </c>
    </row>
    <row r="4" spans="1:12" ht="27" customHeight="1" x14ac:dyDescent="0.25">
      <c r="A4" s="138" t="s">
        <v>9</v>
      </c>
      <c r="B4" s="138"/>
      <c r="C4" s="138"/>
      <c r="D4" s="138"/>
      <c r="E4" s="138"/>
      <c r="F4" s="138"/>
      <c r="G4" s="138"/>
      <c r="H4" s="139"/>
    </row>
    <row r="5" spans="1:12" ht="24.75" customHeight="1" x14ac:dyDescent="0.25">
      <c r="A5" s="34" t="s">
        <v>68</v>
      </c>
      <c r="B5" s="41"/>
      <c r="C5" s="130" t="s">
        <v>8</v>
      </c>
      <c r="D5" s="131"/>
      <c r="E5" s="131"/>
      <c r="F5" s="131"/>
      <c r="G5" s="132"/>
      <c r="H5" s="37"/>
    </row>
    <row r="6" spans="1:12" ht="15" customHeight="1" x14ac:dyDescent="0.25">
      <c r="A6" s="34" t="s">
        <v>69</v>
      </c>
      <c r="B6" s="41"/>
      <c r="C6" s="171" t="s">
        <v>64</v>
      </c>
      <c r="D6" s="172"/>
      <c r="E6" s="172"/>
      <c r="F6" s="172"/>
      <c r="G6" s="173"/>
      <c r="H6" s="28"/>
    </row>
    <row r="7" spans="1:12" x14ac:dyDescent="0.25">
      <c r="A7" s="33"/>
      <c r="B7" s="38"/>
      <c r="C7" s="174"/>
      <c r="D7" s="175"/>
      <c r="E7" s="175"/>
      <c r="F7" s="175"/>
      <c r="G7" s="176"/>
      <c r="H7" s="28"/>
    </row>
    <row r="8" spans="1:12" x14ac:dyDescent="0.25">
      <c r="A8" s="33"/>
      <c r="B8" s="38"/>
      <c r="C8" s="174"/>
      <c r="D8" s="175"/>
      <c r="E8" s="175"/>
      <c r="F8" s="175"/>
      <c r="G8" s="176"/>
      <c r="H8" s="28"/>
    </row>
    <row r="9" spans="1:12" x14ac:dyDescent="0.25">
      <c r="A9" s="33"/>
      <c r="B9" s="38"/>
      <c r="C9" s="174"/>
      <c r="D9" s="175"/>
      <c r="E9" s="175"/>
      <c r="F9" s="175"/>
      <c r="G9" s="176"/>
      <c r="H9" s="28"/>
    </row>
    <row r="10" spans="1:12" x14ac:dyDescent="0.25">
      <c r="A10" s="33"/>
      <c r="B10" s="38"/>
      <c r="C10" s="174"/>
      <c r="D10" s="175"/>
      <c r="E10" s="175"/>
      <c r="F10" s="175"/>
      <c r="G10" s="176"/>
      <c r="H10" s="28"/>
    </row>
    <row r="11" spans="1:12" x14ac:dyDescent="0.25">
      <c r="A11" s="33"/>
      <c r="B11" s="38"/>
      <c r="C11" s="174"/>
      <c r="D11" s="175"/>
      <c r="E11" s="175"/>
      <c r="F11" s="175"/>
      <c r="G11" s="176"/>
      <c r="H11" s="28"/>
    </row>
    <row r="12" spans="1:12" x14ac:dyDescent="0.25">
      <c r="A12" s="33"/>
      <c r="B12" s="38"/>
      <c r="C12" s="174"/>
      <c r="D12" s="175"/>
      <c r="E12" s="175"/>
      <c r="F12" s="175"/>
      <c r="G12" s="176"/>
      <c r="H12" s="28"/>
    </row>
    <row r="13" spans="1:12" x14ac:dyDescent="0.25">
      <c r="A13" s="33"/>
      <c r="B13" s="38"/>
      <c r="C13" s="174"/>
      <c r="D13" s="175"/>
      <c r="E13" s="175"/>
      <c r="F13" s="175"/>
      <c r="G13" s="176"/>
      <c r="H13" s="28"/>
    </row>
    <row r="14" spans="1:12" x14ac:dyDescent="0.25">
      <c r="A14" s="33"/>
      <c r="B14" s="38"/>
      <c r="C14" s="174"/>
      <c r="D14" s="175"/>
      <c r="E14" s="175"/>
      <c r="F14" s="175"/>
      <c r="G14" s="176"/>
      <c r="H14" s="28"/>
    </row>
    <row r="15" spans="1:12" x14ac:dyDescent="0.25">
      <c r="A15" s="33"/>
      <c r="B15" s="38"/>
      <c r="C15" s="174"/>
      <c r="D15" s="175"/>
      <c r="E15" s="175"/>
      <c r="F15" s="175"/>
      <c r="G15" s="176"/>
      <c r="H15" s="28"/>
    </row>
    <row r="16" spans="1:12" x14ac:dyDescent="0.25">
      <c r="A16" s="33"/>
      <c r="B16" s="38"/>
      <c r="C16" s="174"/>
      <c r="D16" s="175"/>
      <c r="E16" s="175"/>
      <c r="F16" s="175"/>
      <c r="G16" s="176"/>
      <c r="H16" s="28"/>
    </row>
    <row r="17" spans="1:8" x14ac:dyDescent="0.25">
      <c r="A17" s="34" t="s">
        <v>70</v>
      </c>
      <c r="B17" s="41"/>
      <c r="C17" s="118" t="s">
        <v>59</v>
      </c>
      <c r="D17" s="134"/>
      <c r="E17" s="134"/>
      <c r="F17" s="134"/>
      <c r="G17" s="119"/>
      <c r="H17" s="27"/>
    </row>
    <row r="18" spans="1:8" x14ac:dyDescent="0.25">
      <c r="A18" s="144" t="s">
        <v>13</v>
      </c>
      <c r="B18" s="145"/>
      <c r="C18" s="145"/>
      <c r="D18" s="145"/>
      <c r="E18" s="145"/>
      <c r="F18" s="145"/>
      <c r="G18" s="146"/>
      <c r="H18" s="28"/>
    </row>
    <row r="19" spans="1:8" x14ac:dyDescent="0.25">
      <c r="A19" s="138" t="s">
        <v>71</v>
      </c>
      <c r="B19" s="138"/>
      <c r="C19" s="138"/>
      <c r="D19" s="138"/>
      <c r="E19" s="138"/>
      <c r="F19" s="138"/>
      <c r="G19" s="138"/>
      <c r="H19" s="139"/>
    </row>
    <row r="20" spans="1:8" x14ac:dyDescent="0.25">
      <c r="A20" s="34" t="s">
        <v>72</v>
      </c>
      <c r="B20" s="41"/>
      <c r="C20" s="118" t="s">
        <v>76</v>
      </c>
      <c r="D20" s="134"/>
      <c r="E20" s="134"/>
      <c r="F20" s="134"/>
      <c r="G20" s="119"/>
      <c r="H20" s="28" t="s">
        <v>67</v>
      </c>
    </row>
    <row r="21" spans="1:8" x14ac:dyDescent="0.25">
      <c r="A21" s="33"/>
      <c r="B21" s="38"/>
      <c r="C21" s="174"/>
      <c r="D21" s="175"/>
      <c r="E21" s="175"/>
      <c r="F21" s="175"/>
      <c r="G21" s="176"/>
      <c r="H21" s="28"/>
    </row>
    <row r="22" spans="1:8" x14ac:dyDescent="0.25">
      <c r="A22" s="33"/>
      <c r="B22" s="38"/>
      <c r="C22" s="174"/>
      <c r="D22" s="175"/>
      <c r="E22" s="175"/>
      <c r="F22" s="175"/>
      <c r="G22" s="176"/>
      <c r="H22" s="28"/>
    </row>
    <row r="23" spans="1:8" x14ac:dyDescent="0.25">
      <c r="A23" s="33"/>
      <c r="B23" s="38"/>
      <c r="C23" s="174"/>
      <c r="D23" s="175"/>
      <c r="E23" s="175"/>
      <c r="F23" s="175"/>
      <c r="G23" s="176"/>
      <c r="H23" s="28"/>
    </row>
    <row r="24" spans="1:8" x14ac:dyDescent="0.25">
      <c r="A24" s="34" t="s">
        <v>73</v>
      </c>
      <c r="B24" s="41"/>
      <c r="C24" s="118" t="s">
        <v>77</v>
      </c>
      <c r="D24" s="134"/>
      <c r="E24" s="134"/>
      <c r="F24" s="134"/>
      <c r="G24" s="119"/>
      <c r="H24" s="28"/>
    </row>
    <row r="25" spans="1:8" x14ac:dyDescent="0.25">
      <c r="A25" s="33"/>
      <c r="B25" s="38"/>
      <c r="C25" s="174"/>
      <c r="D25" s="175"/>
      <c r="E25" s="175"/>
      <c r="F25" s="175"/>
      <c r="G25" s="176"/>
      <c r="H25" s="28"/>
    </row>
    <row r="26" spans="1:8" x14ac:dyDescent="0.25">
      <c r="A26" s="33"/>
      <c r="B26" s="38"/>
      <c r="C26" s="174"/>
      <c r="D26" s="175"/>
      <c r="E26" s="175"/>
      <c r="F26" s="175"/>
      <c r="G26" s="176"/>
      <c r="H26" s="28"/>
    </row>
    <row r="27" spans="1:8" x14ac:dyDescent="0.25">
      <c r="A27" s="33"/>
      <c r="B27" s="38"/>
      <c r="C27" s="174"/>
      <c r="D27" s="175"/>
      <c r="E27" s="175"/>
      <c r="F27" s="175"/>
      <c r="G27" s="176"/>
      <c r="H27" s="28"/>
    </row>
    <row r="28" spans="1:8" x14ac:dyDescent="0.25">
      <c r="A28" s="34" t="s">
        <v>74</v>
      </c>
      <c r="B28" s="41"/>
      <c r="C28" s="118" t="s">
        <v>78</v>
      </c>
      <c r="D28" s="134"/>
      <c r="E28" s="134"/>
      <c r="F28" s="134"/>
      <c r="G28" s="119"/>
      <c r="H28" s="28"/>
    </row>
    <row r="29" spans="1:8" x14ac:dyDescent="0.25">
      <c r="A29" s="33"/>
      <c r="B29" s="38"/>
      <c r="C29" s="174"/>
      <c r="D29" s="175"/>
      <c r="E29" s="175"/>
      <c r="F29" s="175"/>
      <c r="G29" s="176"/>
      <c r="H29" s="28"/>
    </row>
    <row r="30" spans="1:8" x14ac:dyDescent="0.25">
      <c r="A30" s="33"/>
      <c r="B30" s="38"/>
      <c r="C30" s="174"/>
      <c r="D30" s="175"/>
      <c r="E30" s="175"/>
      <c r="F30" s="175"/>
      <c r="G30" s="176"/>
      <c r="H30" s="28"/>
    </row>
    <row r="31" spans="1:8" x14ac:dyDescent="0.25">
      <c r="A31" s="33"/>
      <c r="B31" s="38"/>
      <c r="C31" s="30"/>
      <c r="D31" s="44"/>
      <c r="E31" s="44"/>
      <c r="F31" s="44"/>
      <c r="G31" s="45"/>
      <c r="H31" s="28"/>
    </row>
    <row r="32" spans="1:8" x14ac:dyDescent="0.25">
      <c r="A32" s="39"/>
      <c r="B32" s="40"/>
      <c r="C32" s="46"/>
      <c r="D32" s="47"/>
      <c r="E32" s="47"/>
      <c r="F32" s="47"/>
      <c r="G32" s="48"/>
      <c r="H32" s="28"/>
    </row>
    <row r="33" spans="1:8" x14ac:dyDescent="0.25">
      <c r="A33" s="144" t="s">
        <v>18</v>
      </c>
      <c r="B33" s="145"/>
      <c r="C33" s="145"/>
      <c r="D33" s="145"/>
      <c r="E33" s="145"/>
      <c r="F33" s="145"/>
      <c r="G33" s="146"/>
      <c r="H33" s="35"/>
    </row>
    <row r="34" spans="1:8" x14ac:dyDescent="0.25">
      <c r="A34" s="154" t="s">
        <v>75</v>
      </c>
      <c r="B34" s="154"/>
      <c r="C34" s="155"/>
      <c r="D34" s="155"/>
      <c r="E34" s="155"/>
      <c r="F34" s="155"/>
      <c r="G34" s="155"/>
      <c r="H34" s="156"/>
    </row>
    <row r="35" spans="1:8" x14ac:dyDescent="0.25">
      <c r="A35" s="34" t="s">
        <v>79</v>
      </c>
      <c r="B35" s="41"/>
      <c r="C35" s="130" t="s">
        <v>20</v>
      </c>
      <c r="D35" s="131"/>
      <c r="E35" s="131"/>
      <c r="F35" s="131"/>
      <c r="G35" s="132"/>
      <c r="H35" s="28"/>
    </row>
    <row r="36" spans="1:8" x14ac:dyDescent="0.25">
      <c r="A36" s="34" t="s">
        <v>80</v>
      </c>
      <c r="B36" s="41"/>
      <c r="C36" s="130" t="s">
        <v>21</v>
      </c>
      <c r="D36" s="131"/>
      <c r="E36" s="131"/>
      <c r="F36" s="131"/>
      <c r="G36" s="132"/>
      <c r="H36" s="28"/>
    </row>
    <row r="37" spans="1:8" x14ac:dyDescent="0.25">
      <c r="A37" s="33" t="s">
        <v>81</v>
      </c>
      <c r="B37" s="38"/>
      <c r="C37" s="130" t="s">
        <v>22</v>
      </c>
      <c r="D37" s="131"/>
      <c r="E37" s="131"/>
      <c r="F37" s="131"/>
      <c r="G37" s="132"/>
      <c r="H37" s="28"/>
    </row>
    <row r="38" spans="1:8" x14ac:dyDescent="0.25">
      <c r="A38" s="34" t="s">
        <v>81</v>
      </c>
      <c r="B38" s="41"/>
      <c r="C38" s="130" t="s">
        <v>23</v>
      </c>
      <c r="D38" s="131"/>
      <c r="E38" s="131"/>
      <c r="F38" s="131"/>
      <c r="G38" s="132"/>
      <c r="H38" s="28"/>
    </row>
    <row r="39" spans="1:8" x14ac:dyDescent="0.25">
      <c r="A39" s="33" t="s">
        <v>82</v>
      </c>
      <c r="B39" s="38"/>
      <c r="C39" s="130" t="s">
        <v>3</v>
      </c>
      <c r="D39" s="131"/>
      <c r="E39" s="131"/>
      <c r="F39" s="131"/>
      <c r="G39" s="132"/>
      <c r="H39" s="28"/>
    </row>
    <row r="40" spans="1:8" x14ac:dyDescent="0.25">
      <c r="A40" s="34" t="s">
        <v>83</v>
      </c>
      <c r="B40" s="41"/>
      <c r="C40" s="130" t="s">
        <v>25</v>
      </c>
      <c r="D40" s="131"/>
      <c r="E40" s="131"/>
      <c r="F40" s="131"/>
      <c r="G40" s="132"/>
      <c r="H40" s="28"/>
    </row>
    <row r="41" spans="1:8" x14ac:dyDescent="0.25">
      <c r="A41" s="33" t="s">
        <v>84</v>
      </c>
      <c r="B41" s="38"/>
      <c r="C41" s="130" t="s">
        <v>26</v>
      </c>
      <c r="D41" s="131"/>
      <c r="E41" s="131"/>
      <c r="F41" s="131"/>
      <c r="G41" s="132"/>
      <c r="H41" s="28"/>
    </row>
    <row r="42" spans="1:8" x14ac:dyDescent="0.25">
      <c r="A42" s="34" t="s">
        <v>85</v>
      </c>
      <c r="B42" s="41"/>
      <c r="C42" s="130" t="s">
        <v>52</v>
      </c>
      <c r="D42" s="131"/>
      <c r="E42" s="131"/>
      <c r="F42" s="131"/>
      <c r="G42" s="132"/>
      <c r="H42" s="28"/>
    </row>
    <row r="43" spans="1:8" x14ac:dyDescent="0.25">
      <c r="A43" s="33" t="s">
        <v>86</v>
      </c>
      <c r="B43" s="38"/>
      <c r="C43" s="130" t="s">
        <v>6</v>
      </c>
      <c r="D43" s="131"/>
      <c r="E43" s="131"/>
      <c r="F43" s="131"/>
      <c r="G43" s="132"/>
      <c r="H43" s="28"/>
    </row>
    <row r="44" spans="1:8" x14ac:dyDescent="0.25">
      <c r="A44" s="34" t="s">
        <v>87</v>
      </c>
      <c r="B44" s="41"/>
      <c r="C44" s="130" t="s">
        <v>28</v>
      </c>
      <c r="D44" s="131"/>
      <c r="E44" s="131"/>
      <c r="F44" s="131"/>
      <c r="G44" s="132"/>
      <c r="H44" s="28"/>
    </row>
    <row r="45" spans="1:8" x14ac:dyDescent="0.25">
      <c r="A45" s="33" t="s">
        <v>88</v>
      </c>
      <c r="B45" s="38"/>
      <c r="C45" s="130" t="s">
        <v>51</v>
      </c>
      <c r="D45" s="131"/>
      <c r="E45" s="131"/>
      <c r="F45" s="131"/>
      <c r="G45" s="132"/>
      <c r="H45" s="28"/>
    </row>
    <row r="46" spans="1:8" x14ac:dyDescent="0.25">
      <c r="A46" s="34" t="s">
        <v>89</v>
      </c>
      <c r="B46" s="41"/>
      <c r="C46" s="130" t="s">
        <v>30</v>
      </c>
      <c r="D46" s="131"/>
      <c r="E46" s="131"/>
      <c r="F46" s="131"/>
      <c r="G46" s="132"/>
      <c r="H46" s="28"/>
    </row>
    <row r="47" spans="1:8" x14ac:dyDescent="0.25">
      <c r="A47" s="33" t="s">
        <v>90</v>
      </c>
      <c r="B47" s="38"/>
      <c r="C47" s="130" t="s">
        <v>31</v>
      </c>
      <c r="D47" s="131"/>
      <c r="E47" s="131"/>
      <c r="F47" s="131"/>
      <c r="G47" s="132"/>
      <c r="H47" s="28"/>
    </row>
    <row r="48" spans="1:8" ht="24" x14ac:dyDescent="0.25">
      <c r="A48" s="42" t="s">
        <v>91</v>
      </c>
      <c r="B48" s="43"/>
      <c r="C48" s="157" t="s">
        <v>57</v>
      </c>
      <c r="D48" s="158"/>
      <c r="E48" s="158"/>
      <c r="F48" s="158"/>
      <c r="G48" s="159"/>
      <c r="H48" s="28"/>
    </row>
    <row r="49" spans="1:8" x14ac:dyDescent="0.25">
      <c r="A49" s="144" t="s">
        <v>32</v>
      </c>
      <c r="B49" s="145"/>
      <c r="C49" s="145"/>
      <c r="D49" s="145"/>
      <c r="E49" s="145"/>
      <c r="F49" s="145"/>
      <c r="G49" s="146"/>
      <c r="H49" s="36"/>
    </row>
    <row r="51" spans="1:8" x14ac:dyDescent="0.25">
      <c r="A51" s="167" t="s">
        <v>93</v>
      </c>
      <c r="B51" s="167"/>
      <c r="C51" s="167"/>
      <c r="D51" s="167"/>
      <c r="E51" s="167"/>
      <c r="F51" s="167"/>
      <c r="G51" s="167"/>
      <c r="H51" s="167"/>
    </row>
    <row r="52" spans="1:8" x14ac:dyDescent="0.25">
      <c r="A52" s="120" t="s">
        <v>94</v>
      </c>
      <c r="B52" s="120"/>
      <c r="C52" s="120"/>
      <c r="D52" s="120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25" t="s">
        <v>99</v>
      </c>
      <c r="B53" s="125"/>
      <c r="C53" s="125"/>
      <c r="D53" s="125"/>
      <c r="E53" s="28"/>
      <c r="F53" s="28"/>
      <c r="G53" s="28"/>
      <c r="H53" s="28"/>
    </row>
    <row r="54" spans="1:8" x14ac:dyDescent="0.25">
      <c r="A54" s="125" t="s">
        <v>100</v>
      </c>
      <c r="B54" s="125"/>
      <c r="C54" s="125"/>
      <c r="D54" s="125"/>
      <c r="E54" s="28"/>
      <c r="F54" s="28"/>
      <c r="G54" s="28"/>
      <c r="H54" s="28"/>
    </row>
    <row r="55" spans="1:8" x14ac:dyDescent="0.25">
      <c r="A55" s="125" t="s">
        <v>101</v>
      </c>
      <c r="B55" s="125"/>
      <c r="C55" s="125"/>
      <c r="D55" s="125"/>
      <c r="E55" s="28"/>
      <c r="F55" s="28"/>
      <c r="G55" s="28"/>
      <c r="H55" s="28"/>
    </row>
    <row r="56" spans="1:8" x14ac:dyDescent="0.25">
      <c r="A56" s="125" t="s">
        <v>102</v>
      </c>
      <c r="B56" s="125"/>
      <c r="C56" s="125"/>
      <c r="D56" s="125"/>
      <c r="E56" s="28"/>
      <c r="F56" s="28"/>
      <c r="G56" s="28"/>
      <c r="H56" s="28"/>
    </row>
    <row r="57" spans="1:8" x14ac:dyDescent="0.25">
      <c r="A57" s="125" t="s">
        <v>103</v>
      </c>
      <c r="B57" s="125"/>
      <c r="C57" s="125"/>
      <c r="D57" s="125"/>
      <c r="E57" s="28"/>
      <c r="F57" s="28"/>
      <c r="G57" s="28"/>
      <c r="H57" s="28"/>
    </row>
    <row r="58" spans="1:8" x14ac:dyDescent="0.25">
      <c r="A58" s="125" t="s">
        <v>104</v>
      </c>
      <c r="B58" s="125"/>
      <c r="C58" s="125"/>
      <c r="D58" s="125"/>
      <c r="E58" s="28"/>
      <c r="F58" s="28"/>
      <c r="G58" s="28"/>
      <c r="H58" s="28"/>
    </row>
    <row r="59" spans="1:8" x14ac:dyDescent="0.25">
      <c r="A59" s="118" t="s">
        <v>105</v>
      </c>
      <c r="B59" s="134"/>
      <c r="C59" s="134"/>
      <c r="D59" s="119"/>
      <c r="E59" s="28"/>
      <c r="F59" s="28"/>
      <c r="G59" s="28"/>
      <c r="H59" s="28"/>
    </row>
    <row r="60" spans="1:8" x14ac:dyDescent="0.25">
      <c r="A60" s="118" t="s">
        <v>106</v>
      </c>
      <c r="B60" s="134"/>
      <c r="C60" s="134"/>
      <c r="D60" s="119"/>
      <c r="E60" s="28"/>
      <c r="F60" s="28"/>
      <c r="G60" s="28"/>
      <c r="H60" s="28"/>
    </row>
    <row r="61" spans="1:8" x14ac:dyDescent="0.25">
      <c r="A61" s="125" t="s">
        <v>107</v>
      </c>
      <c r="B61" s="125"/>
      <c r="C61" s="125"/>
      <c r="D61" s="125"/>
      <c r="E61" s="28"/>
      <c r="F61" s="28"/>
      <c r="G61" s="28"/>
      <c r="H61" s="28"/>
    </row>
    <row r="62" spans="1:8" x14ac:dyDescent="0.25">
      <c r="A62" s="143" t="s">
        <v>108</v>
      </c>
      <c r="B62" s="143"/>
      <c r="C62" s="143"/>
      <c r="D62" s="143"/>
      <c r="E62" s="143"/>
      <c r="F62" s="143"/>
      <c r="G62" s="143"/>
      <c r="H62" s="143"/>
    </row>
    <row r="63" spans="1:8" x14ac:dyDescent="0.25">
      <c r="A63" s="177" t="s">
        <v>109</v>
      </c>
      <c r="B63" s="177"/>
      <c r="C63" s="177"/>
      <c r="D63" s="177"/>
      <c r="E63" s="177"/>
      <c r="F63" s="177"/>
      <c r="G63" s="177"/>
      <c r="H63" s="28"/>
    </row>
    <row r="64" spans="1:8" x14ac:dyDescent="0.25">
      <c r="A64" s="177" t="s">
        <v>110</v>
      </c>
      <c r="B64" s="177"/>
      <c r="C64" s="177"/>
      <c r="D64" s="177"/>
      <c r="E64" s="177"/>
      <c r="F64" s="177"/>
      <c r="G64" s="177"/>
      <c r="H64" s="28"/>
    </row>
    <row r="67" spans="1:8" x14ac:dyDescent="0.25">
      <c r="A67" s="151" t="s">
        <v>112</v>
      </c>
      <c r="B67" s="151"/>
      <c r="C67" s="151"/>
      <c r="D67" s="151"/>
      <c r="E67" s="151"/>
      <c r="F67" s="152" t="s">
        <v>113</v>
      </c>
      <c r="G67" s="152"/>
      <c r="H67" s="152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Мария Вальтер</cp:lastModifiedBy>
  <cp:lastPrinted>2018-03-24T05:52:18Z</cp:lastPrinted>
  <dcterms:created xsi:type="dcterms:W3CDTF">2009-07-23T06:35:24Z</dcterms:created>
  <dcterms:modified xsi:type="dcterms:W3CDTF">2018-03-24T05:52:20Z</dcterms:modified>
</cp:coreProperties>
</file>